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eaponce\Dropbox (MIT)\bps\bps_monagle_v1_0\"/>
    </mc:Choice>
  </mc:AlternateContent>
  <xr:revisionPtr revIDLastSave="0" documentId="13_ncr:1_{39965655-B4B7-4589-84B7-38B84AD05A21}" xr6:coauthVersionLast="36" xr6:coauthVersionMax="36" xr10:uidLastSave="{00000000-0000-0000-0000-000000000000}"/>
  <bookViews>
    <workbookView xWindow="0" yWindow="0" windowWidth="13365" windowHeight="73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21" i="1"/>
  <c r="O22" i="1"/>
  <c r="O23" i="1"/>
  <c r="O24" i="1"/>
  <c r="O25" i="1"/>
  <c r="O28" i="1"/>
  <c r="O29" i="1"/>
  <c r="O30" i="1"/>
  <c r="O31" i="1"/>
  <c r="O32" i="1"/>
  <c r="O33" i="1"/>
  <c r="O34" i="1"/>
  <c r="O35" i="1"/>
  <c r="O36" i="1"/>
  <c r="O2" i="1"/>
  <c r="L3" i="1"/>
  <c r="L4" i="1"/>
  <c r="L5" i="1"/>
  <c r="L6" i="1"/>
  <c r="N6" i="1" s="1"/>
  <c r="L7" i="1"/>
  <c r="L8" i="1"/>
  <c r="L9" i="1"/>
  <c r="L10" i="1"/>
  <c r="N10" i="1" s="1"/>
  <c r="L11" i="1"/>
  <c r="L12" i="1"/>
  <c r="L13" i="1"/>
  <c r="L14" i="1"/>
  <c r="N14" i="1" s="1"/>
  <c r="L15" i="1"/>
  <c r="L16" i="1"/>
  <c r="L17" i="1"/>
  <c r="L18" i="1"/>
  <c r="N18" i="1" s="1"/>
  <c r="L21" i="1"/>
  <c r="N21" i="1" s="1"/>
  <c r="L22" i="1"/>
  <c r="L23" i="1"/>
  <c r="L24" i="1"/>
  <c r="L25" i="1"/>
  <c r="N25" i="1" s="1"/>
  <c r="L28" i="1"/>
  <c r="L29" i="1"/>
  <c r="L30" i="1"/>
  <c r="N30" i="1" s="1"/>
  <c r="L31" i="1"/>
  <c r="L32" i="1"/>
  <c r="L33" i="1"/>
  <c r="L34" i="1"/>
  <c r="N34" i="1" s="1"/>
  <c r="L35" i="1"/>
  <c r="L36" i="1"/>
  <c r="L2" i="1"/>
  <c r="N36" i="1"/>
  <c r="N35" i="1"/>
  <c r="N33" i="1"/>
  <c r="N32" i="1"/>
  <c r="N31" i="1"/>
  <c r="N29" i="1"/>
  <c r="N28" i="1"/>
  <c r="N24" i="1"/>
  <c r="N23" i="1"/>
  <c r="N22" i="1"/>
  <c r="N17" i="1"/>
  <c r="N16" i="1"/>
  <c r="N15" i="1"/>
  <c r="N13" i="1"/>
  <c r="N12" i="1"/>
  <c r="N11" i="1"/>
  <c r="N9" i="1"/>
  <c r="N8" i="1"/>
  <c r="N7" i="1"/>
  <c r="N5" i="1"/>
  <c r="N4" i="1"/>
  <c r="N3" i="1"/>
  <c r="N2" i="1"/>
  <c r="V21" i="1"/>
  <c r="X21" i="1" s="1"/>
  <c r="Y21" i="1" s="1"/>
  <c r="V22" i="1"/>
  <c r="X22" i="1" s="1"/>
  <c r="Y22" i="1" s="1"/>
  <c r="V23" i="1"/>
  <c r="X23" i="1" s="1"/>
  <c r="Y23" i="1" s="1"/>
  <c r="V24" i="1"/>
  <c r="X24" i="1" s="1"/>
  <c r="Y24" i="1" s="1"/>
  <c r="V25" i="1"/>
  <c r="X25" i="1" s="1"/>
  <c r="Y25" i="1" s="1"/>
  <c r="V28" i="1"/>
  <c r="X28" i="1" s="1"/>
  <c r="Y28" i="1" s="1"/>
  <c r="V29" i="1"/>
  <c r="X29" i="1" s="1"/>
  <c r="Y29" i="1" s="1"/>
  <c r="V30" i="1"/>
  <c r="X30" i="1" s="1"/>
  <c r="Y30" i="1" s="1"/>
  <c r="V31" i="1"/>
  <c r="X31" i="1" s="1"/>
  <c r="Y31" i="1" s="1"/>
  <c r="V32" i="1"/>
  <c r="X32" i="1" s="1"/>
  <c r="Y32" i="1" s="1"/>
  <c r="V33" i="1"/>
  <c r="X33" i="1" s="1"/>
  <c r="Y33" i="1" s="1"/>
  <c r="V34" i="1"/>
  <c r="X34" i="1" s="1"/>
  <c r="Y34" i="1" s="1"/>
  <c r="V35" i="1"/>
  <c r="X35" i="1" s="1"/>
  <c r="Y35" i="1" s="1"/>
  <c r="V36" i="1"/>
  <c r="X36" i="1" s="1"/>
  <c r="Y36" i="1" s="1"/>
  <c r="Q21" i="1"/>
  <c r="S21" i="1" s="1"/>
  <c r="T21" i="1" s="1"/>
  <c r="Q22" i="1"/>
  <c r="S22" i="1" s="1"/>
  <c r="T22" i="1" s="1"/>
  <c r="Q23" i="1"/>
  <c r="S23" i="1" s="1"/>
  <c r="T23" i="1" s="1"/>
  <c r="Q24" i="1"/>
  <c r="S24" i="1" s="1"/>
  <c r="T24" i="1" s="1"/>
  <c r="Q25" i="1"/>
  <c r="S25" i="1" s="1"/>
  <c r="T25" i="1" s="1"/>
  <c r="Q28" i="1"/>
  <c r="S28" i="1" s="1"/>
  <c r="T28" i="1" s="1"/>
  <c r="Q29" i="1"/>
  <c r="S29" i="1" s="1"/>
  <c r="T29" i="1" s="1"/>
  <c r="Q30" i="1"/>
  <c r="S30" i="1" s="1"/>
  <c r="T30" i="1" s="1"/>
  <c r="Q31" i="1"/>
  <c r="S31" i="1" s="1"/>
  <c r="T31" i="1" s="1"/>
  <c r="Q32" i="1"/>
  <c r="S32" i="1" s="1"/>
  <c r="T32" i="1" s="1"/>
  <c r="Q33" i="1"/>
  <c r="S33" i="1" s="1"/>
  <c r="T33" i="1" s="1"/>
  <c r="Q34" i="1"/>
  <c r="S34" i="1" s="1"/>
  <c r="T34" i="1" s="1"/>
  <c r="Q35" i="1"/>
  <c r="S35" i="1" s="1"/>
  <c r="T35" i="1" s="1"/>
  <c r="Q36" i="1"/>
  <c r="S36" i="1" s="1"/>
  <c r="T36" i="1" s="1"/>
  <c r="T10" i="1"/>
  <c r="Q3" i="1"/>
  <c r="S3" i="1" s="1"/>
  <c r="T3" i="1" s="1"/>
  <c r="Q4" i="1"/>
  <c r="S4" i="1" s="1"/>
  <c r="T4" i="1" s="1"/>
  <c r="Q5" i="1"/>
  <c r="Q6" i="1"/>
  <c r="S6" i="1" s="1"/>
  <c r="T6" i="1" s="1"/>
  <c r="Q7" i="1"/>
  <c r="S7" i="1" s="1"/>
  <c r="T7" i="1" s="1"/>
  <c r="Q8" i="1"/>
  <c r="S8" i="1" s="1"/>
  <c r="T8" i="1" s="1"/>
  <c r="Q9" i="1"/>
  <c r="S9" i="1" s="1"/>
  <c r="T9" i="1" s="1"/>
  <c r="Q10" i="1"/>
  <c r="S10" i="1" s="1"/>
  <c r="Q11" i="1"/>
  <c r="Q12" i="1"/>
  <c r="S12" i="1" s="1"/>
  <c r="T12" i="1" s="1"/>
  <c r="Q13" i="1"/>
  <c r="S13" i="1" s="1"/>
  <c r="T13" i="1" s="1"/>
  <c r="Q14" i="1"/>
  <c r="S14" i="1" s="1"/>
  <c r="T14" i="1" s="1"/>
  <c r="Q15" i="1"/>
  <c r="S15" i="1" s="1"/>
  <c r="T15" i="1" s="1"/>
  <c r="Q16" i="1"/>
  <c r="S16" i="1" s="1"/>
  <c r="T16" i="1" s="1"/>
  <c r="Q17" i="1"/>
  <c r="Q18" i="1"/>
  <c r="S18" i="1" s="1"/>
  <c r="T18" i="1" s="1"/>
  <c r="Q2" i="1"/>
  <c r="S2" i="1" s="1"/>
  <c r="T2" i="1" s="1"/>
  <c r="S17" i="1"/>
  <c r="T17" i="1" s="1"/>
  <c r="S11" i="1"/>
  <c r="T11" i="1" s="1"/>
  <c r="S5" i="1"/>
  <c r="T5" i="1" s="1"/>
  <c r="X6" i="1"/>
  <c r="Y6" i="1" s="1"/>
  <c r="V3" i="1"/>
  <c r="X3" i="1" s="1"/>
  <c r="Y3" i="1" s="1"/>
  <c r="V4" i="1"/>
  <c r="X4" i="1" s="1"/>
  <c r="Y4" i="1" s="1"/>
  <c r="V5" i="1"/>
  <c r="X5" i="1" s="1"/>
  <c r="Y5" i="1" s="1"/>
  <c r="V6" i="1"/>
  <c r="V7" i="1"/>
  <c r="X7" i="1" s="1"/>
  <c r="Y7" i="1" s="1"/>
  <c r="V8" i="1"/>
  <c r="X8" i="1" s="1"/>
  <c r="Y8" i="1" s="1"/>
  <c r="V9" i="1"/>
  <c r="X9" i="1" s="1"/>
  <c r="Y9" i="1" s="1"/>
  <c r="V10" i="1"/>
  <c r="X10" i="1" s="1"/>
  <c r="Y10" i="1" s="1"/>
  <c r="V11" i="1"/>
  <c r="X11" i="1" s="1"/>
  <c r="Y11" i="1" s="1"/>
  <c r="V12" i="1"/>
  <c r="X12" i="1" s="1"/>
  <c r="Y12" i="1" s="1"/>
  <c r="V13" i="1"/>
  <c r="X13" i="1" s="1"/>
  <c r="Y13" i="1" s="1"/>
  <c r="V14" i="1"/>
  <c r="X14" i="1" s="1"/>
  <c r="Y14" i="1" s="1"/>
  <c r="V15" i="1"/>
  <c r="X15" i="1" s="1"/>
  <c r="Y15" i="1" s="1"/>
  <c r="V16" i="1"/>
  <c r="X16" i="1" s="1"/>
  <c r="Y16" i="1" s="1"/>
  <c r="V17" i="1"/>
  <c r="X17" i="1" s="1"/>
  <c r="Y17" i="1" s="1"/>
  <c r="V18" i="1"/>
  <c r="X18" i="1" s="1"/>
  <c r="Y18" i="1" s="1"/>
  <c r="V2" i="1"/>
  <c r="X2" i="1" s="1"/>
  <c r="Y2" i="1" s="1"/>
  <c r="O38" i="1" l="1"/>
  <c r="T38" i="1"/>
  <c r="Y38" i="1"/>
  <c r="I38" i="1"/>
  <c r="H38" i="1" l="1"/>
</calcChain>
</file>

<file path=xl/sharedStrings.xml><?xml version="1.0" encoding="utf-8"?>
<sst xmlns="http://schemas.openxmlformats.org/spreadsheetml/2006/main" count="183" uniqueCount="142">
  <si>
    <t>Part ID</t>
  </si>
  <si>
    <t>Description</t>
  </si>
  <si>
    <t>Distributor</t>
  </si>
  <si>
    <t>Distributor Part Number</t>
  </si>
  <si>
    <t>Quantity</t>
  </si>
  <si>
    <t>Price/1 unit</t>
  </si>
  <si>
    <t>Price/100 units</t>
  </si>
  <si>
    <t>U2</t>
  </si>
  <si>
    <t>U3</t>
  </si>
  <si>
    <t>U4</t>
  </si>
  <si>
    <t>D1,D2</t>
  </si>
  <si>
    <t>T1</t>
  </si>
  <si>
    <t>296-47311-1-ND</t>
  </si>
  <si>
    <t>CoilCraft</t>
  </si>
  <si>
    <t>DigiKey</t>
  </si>
  <si>
    <t>Barrel Jack Connector</t>
  </si>
  <si>
    <t>R1</t>
  </si>
  <si>
    <t>JP1,JP2</t>
  </si>
  <si>
    <t>641-1258-1-ND</t>
  </si>
  <si>
    <t>TOTAL</t>
  </si>
  <si>
    <t>(350 units)</t>
  </si>
  <si>
    <t>U5</t>
  </si>
  <si>
    <t>296-9604-5-ND</t>
  </si>
  <si>
    <t>(150 units)</t>
  </si>
  <si>
    <t>LM1117MPX-3.3/NOPBCT-ND</t>
  </si>
  <si>
    <t>LED Power Indicator</t>
  </si>
  <si>
    <t>Resistors</t>
  </si>
  <si>
    <t>Capacitors</t>
  </si>
  <si>
    <t>1276-2370-1-ND</t>
  </si>
  <si>
    <t>399-1097-1-ND</t>
  </si>
  <si>
    <t>1276-6455-1-ND</t>
  </si>
  <si>
    <t>0603 100nF 16V</t>
  </si>
  <si>
    <t>0603 330nF 25V</t>
  </si>
  <si>
    <t>0805 10uF 16V</t>
  </si>
  <si>
    <t>C8,C10</t>
  </si>
  <si>
    <t>0805 100nF 35V</t>
  </si>
  <si>
    <t>587-3364-1-ND</t>
  </si>
  <si>
    <t>J1,J2</t>
  </si>
  <si>
    <t>Jumper</t>
  </si>
  <si>
    <t>Breadboard Connectors (2pin)</t>
  </si>
  <si>
    <t>n/a</t>
  </si>
  <si>
    <t>CP-202A-ND</t>
  </si>
  <si>
    <t>U1</t>
  </si>
  <si>
    <t>D3,D4</t>
  </si>
  <si>
    <t>L0</t>
  </si>
  <si>
    <t>R0</t>
  </si>
  <si>
    <t>R2</t>
  </si>
  <si>
    <t>C12</t>
  </si>
  <si>
    <t>C2</t>
  </si>
  <si>
    <t>C0,C1</t>
  </si>
  <si>
    <t>1276-1075-1-ND</t>
  </si>
  <si>
    <t>1206 10uF 25V</t>
  </si>
  <si>
    <t>C3,C4</t>
  </si>
  <si>
    <t>0603 22uF 10V</t>
  </si>
  <si>
    <t>445-9077-1-ND</t>
  </si>
  <si>
    <t>SDR0805-4R7MLCT-ND</t>
  </si>
  <si>
    <t>SML-D12U1WT86CT-ND</t>
  </si>
  <si>
    <t>0603 150 current limiting for LED</t>
  </si>
  <si>
    <t>S9337-ND</t>
  </si>
  <si>
    <t>732-5317-ND</t>
  </si>
  <si>
    <t>732-5315-ND</t>
  </si>
  <si>
    <t>USB Micro-B Connector</t>
  </si>
  <si>
    <t>609-4613-1-ND</t>
  </si>
  <si>
    <t>P150DBCT-ND</t>
  </si>
  <si>
    <t>0805 10uF 25V</t>
  </si>
  <si>
    <t>C6, C14</t>
  </si>
  <si>
    <t>587-2985-1-ND</t>
  </si>
  <si>
    <t>0603 1uF 25V</t>
  </si>
  <si>
    <t>1276-1102-1-ND</t>
  </si>
  <si>
    <t>MBR0530TPMSCT-ND</t>
  </si>
  <si>
    <t>PA6383-ALB ($25 dollar charge for "machine-ready")</t>
  </si>
  <si>
    <t>D0</t>
  </si>
  <si>
    <t>J5</t>
  </si>
  <si>
    <t>J0</t>
  </si>
  <si>
    <t>R3</t>
  </si>
  <si>
    <t>R4</t>
  </si>
  <si>
    <t>0805 100k</t>
  </si>
  <si>
    <t>0805 13.3k</t>
  </si>
  <si>
    <t>C5</t>
  </si>
  <si>
    <t>296-44151-1-ND</t>
  </si>
  <si>
    <t>F1</t>
  </si>
  <si>
    <t>1276-1000-1-ND</t>
  </si>
  <si>
    <t>0603 100nF 50V</t>
  </si>
  <si>
    <t>0603 3k</t>
  </si>
  <si>
    <t>0603 1k</t>
  </si>
  <si>
    <t>P3.00KHCT-ND</t>
  </si>
  <si>
    <t>P1.00KHCT-ND</t>
  </si>
  <si>
    <t>311-100KCRCT-ND</t>
  </si>
  <si>
    <t>311-13.3KCRCT-ND</t>
  </si>
  <si>
    <t>P15118CT-ND</t>
  </si>
  <si>
    <t>Manufacturer</t>
  </si>
  <si>
    <t>Texas Instruments</t>
  </si>
  <si>
    <t>Manufacturer Part Number</t>
  </si>
  <si>
    <t>TPS54202DDCT</t>
  </si>
  <si>
    <t>SN6505BDBVR</t>
  </si>
  <si>
    <t>5V Buck Converter</t>
  </si>
  <si>
    <t>Transformer Driver</t>
  </si>
  <si>
    <t>MC79L12ACDR</t>
  </si>
  <si>
    <t>LM1117MPX-3.3/NOPB</t>
  </si>
  <si>
    <t>-12V 100mA linear regulator</t>
  </si>
  <si>
    <t>3.3V 800mA linear regulator</t>
  </si>
  <si>
    <t>PA6383-ALB</t>
  </si>
  <si>
    <t>Micro Commercial Co.</t>
  </si>
  <si>
    <t>MBR0530-TP</t>
  </si>
  <si>
    <t>30V Schottky Diode</t>
  </si>
  <si>
    <t>40V 3A Protection Diode</t>
  </si>
  <si>
    <t>ComChip</t>
  </si>
  <si>
    <t>CDBA340L-HF</t>
  </si>
  <si>
    <t>QPC02SXGN-RC</t>
  </si>
  <si>
    <t>Sullins Connector</t>
  </si>
  <si>
    <t>SDR0805-4R7ML</t>
  </si>
  <si>
    <t>4.7uH Inductor</t>
  </si>
  <si>
    <t>Bourns Inc.</t>
  </si>
  <si>
    <t>CUI Inc.</t>
  </si>
  <si>
    <t>PJ-202A</t>
  </si>
  <si>
    <t>Rohm Semiconductor</t>
  </si>
  <si>
    <t>SML-D12U1WT86</t>
  </si>
  <si>
    <t>Wurth Electronics</t>
  </si>
  <si>
    <t>10118192-0001LF</t>
  </si>
  <si>
    <t>Amphenol ICC</t>
  </si>
  <si>
    <t>Panasonic</t>
  </si>
  <si>
    <t>ERB-RE3R00V</t>
  </si>
  <si>
    <t>3A Fuse</t>
  </si>
  <si>
    <t>Connectors for 5/3.3 Jumper (4 pin)</t>
  </si>
  <si>
    <t>1:1.5 Transformer</t>
  </si>
  <si>
    <t>+12V 200mA linear regulator</t>
  </si>
  <si>
    <t>497-17801-1-ND</t>
  </si>
  <si>
    <t>LDK320ADU120R</t>
  </si>
  <si>
    <t>C7, C9, C15</t>
  </si>
  <si>
    <t>C11, C13</t>
  </si>
  <si>
    <t>D5</t>
  </si>
  <si>
    <t>MMSZ5232B-7-F</t>
  </si>
  <si>
    <t>5.6V 500mW Zener Clamp</t>
  </si>
  <si>
    <t>MMSZ5232B-FDICT-ND</t>
  </si>
  <si>
    <t>Diodes Incorporated</t>
  </si>
  <si>
    <t>STMicroelectronics</t>
  </si>
  <si>
    <t>Available Parts</t>
  </si>
  <si>
    <t>x3000 QTY</t>
  </si>
  <si>
    <t>Parts Required</t>
  </si>
  <si>
    <t>Cost Estimate</t>
  </si>
  <si>
    <t>x2500 QTY</t>
  </si>
  <si>
    <t>x2000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</si>
</sst>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8" fontId="0" fillId="0" borderId="0" xfId="0" applyNumberFormat="1"/>
    <xf numFmtId="0" fontId="2" fillId="0" borderId="0" xfId="0" applyFont="1" applyAlignment="1">
      <alignment vertical="center" wrapText="1"/>
    </xf>
    <xf numFmtId="0" fontId="0" fillId="2" borderId="0" xfId="0" applyFill="1"/>
    <xf numFmtId="0" fontId="0" fillId="0" borderId="0" xfId="0" applyFill="1"/>
    <xf numFmtId="8" fontId="0" fillId="0" borderId="0" xfId="0" applyNumberFormat="1" applyFill="1"/>
    <xf numFmtId="0" fontId="3" fillId="0" borderId="0" xfId="0" applyFont="1" applyAlignment="1">
      <alignment vertical="center" wrapText="1"/>
    </xf>
    <xf numFmtId="0" fontId="0" fillId="0" borderId="0" xfId="0" quotePrefix="1" applyFill="1"/>
    <xf numFmtId="0" fontId="0" fillId="0" borderId="0" xfId="0" quotePrefix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8"/>
  <sheetViews>
    <sheetView tabSelected="1" topLeftCell="M1" zoomScale="86" workbookViewId="0">
      <selection activeCell="U1" sqref="U1"/>
    </sheetView>
  </sheetViews>
  <sheetFormatPr defaultRowHeight="15" x14ac:dyDescent="0.25"/>
  <cols>
    <col min="1" max="1" width="17.42578125" customWidth="1"/>
    <col min="2" max="2" width="19.5703125" customWidth="1"/>
    <col min="3" max="3" width="22.85546875" customWidth="1"/>
    <col min="4" max="4" width="30" customWidth="1"/>
    <col min="5" max="5" width="15.140625" customWidth="1"/>
    <col min="6" max="6" width="42.140625" customWidth="1"/>
    <col min="7" max="7" width="16" customWidth="1"/>
    <col min="8" max="8" width="20" customWidth="1"/>
    <col min="9" max="9" width="14.42578125" customWidth="1"/>
    <col min="14" max="14" width="11.140625" customWidth="1"/>
    <col min="15" max="15" width="15" customWidth="1"/>
    <col min="16" max="16" width="14.85546875" customWidth="1"/>
    <col min="17" max="17" width="13.42578125" customWidth="1"/>
    <col min="20" max="20" width="12.85546875" customWidth="1"/>
    <col min="21" max="21" width="12.140625" bestFit="1" customWidth="1"/>
    <col min="25" max="25" width="13" customWidth="1"/>
  </cols>
  <sheetData>
    <row r="1" spans="1:25" x14ac:dyDescent="0.25">
      <c r="A1" t="s">
        <v>0</v>
      </c>
      <c r="B1" t="s">
        <v>90</v>
      </c>
      <c r="C1" t="s">
        <v>92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L1" t="s">
        <v>141</v>
      </c>
      <c r="M1" t="s">
        <v>136</v>
      </c>
      <c r="N1" t="s">
        <v>138</v>
      </c>
      <c r="O1" t="s">
        <v>139</v>
      </c>
      <c r="Q1" t="s">
        <v>140</v>
      </c>
      <c r="R1" t="s">
        <v>136</v>
      </c>
      <c r="S1" t="s">
        <v>138</v>
      </c>
      <c r="T1" t="s">
        <v>139</v>
      </c>
      <c r="V1" t="s">
        <v>137</v>
      </c>
      <c r="W1" t="s">
        <v>136</v>
      </c>
      <c r="X1" t="s">
        <v>138</v>
      </c>
      <c r="Y1" t="s">
        <v>139</v>
      </c>
    </row>
    <row r="2" spans="1:25" x14ac:dyDescent="0.25">
      <c r="A2" t="s">
        <v>42</v>
      </c>
      <c r="B2" t="s">
        <v>91</v>
      </c>
      <c r="C2" s="7" t="s">
        <v>93</v>
      </c>
      <c r="D2" t="s">
        <v>95</v>
      </c>
      <c r="E2" t="s">
        <v>14</v>
      </c>
      <c r="F2" t="s">
        <v>79</v>
      </c>
      <c r="G2">
        <v>1</v>
      </c>
      <c r="H2" s="2">
        <v>2</v>
      </c>
      <c r="I2" s="2">
        <v>1.44</v>
      </c>
      <c r="L2">
        <f>2000*G2</f>
        <v>2000</v>
      </c>
      <c r="M2">
        <v>3000</v>
      </c>
      <c r="N2">
        <f>L2-M2</f>
        <v>-1000</v>
      </c>
      <c r="O2" s="2">
        <f>IF(N2*I2&gt;0,N2*I2, 0)</f>
        <v>0</v>
      </c>
      <c r="Q2">
        <f>2500*G2</f>
        <v>2500</v>
      </c>
      <c r="R2">
        <v>3000</v>
      </c>
      <c r="S2">
        <f>Q2-R2</f>
        <v>-500</v>
      </c>
      <c r="T2" s="2">
        <f>IF(S2*I2&gt;0,S2*I2, 0)</f>
        <v>0</v>
      </c>
      <c r="V2">
        <f>3000*G2</f>
        <v>3000</v>
      </c>
      <c r="W2">
        <v>3000</v>
      </c>
      <c r="X2">
        <f>V2-W2</f>
        <v>0</v>
      </c>
      <c r="Y2" s="2">
        <f>X2*I2</f>
        <v>0</v>
      </c>
    </row>
    <row r="3" spans="1:25" x14ac:dyDescent="0.25">
      <c r="A3" t="s">
        <v>7</v>
      </c>
      <c r="B3" t="s">
        <v>91</v>
      </c>
      <c r="C3" t="s">
        <v>94</v>
      </c>
      <c r="D3" t="s">
        <v>96</v>
      </c>
      <c r="E3" t="s">
        <v>14</v>
      </c>
      <c r="F3" s="1" t="s">
        <v>12</v>
      </c>
      <c r="G3" s="3">
        <v>1</v>
      </c>
      <c r="H3" s="2">
        <v>2.62</v>
      </c>
      <c r="I3" s="2">
        <v>1.8911</v>
      </c>
      <c r="L3">
        <f t="shared" ref="L3:L36" si="0">2000*G3</f>
        <v>2000</v>
      </c>
      <c r="M3">
        <v>3000</v>
      </c>
      <c r="N3">
        <f t="shared" ref="N3:N18" si="1">L3-M3</f>
        <v>-1000</v>
      </c>
      <c r="O3" s="2">
        <f t="shared" ref="O3:O36" si="2">IF(N3*I3&gt;0,N3*I3, 0)</f>
        <v>0</v>
      </c>
      <c r="Q3">
        <f>2500*G3</f>
        <v>2500</v>
      </c>
      <c r="R3">
        <v>3000</v>
      </c>
      <c r="S3">
        <f t="shared" ref="S3:S36" si="3">Q3-R3</f>
        <v>-500</v>
      </c>
      <c r="T3" s="2">
        <f>IF(S3*I3&gt;0,S3*I3, 0)</f>
        <v>0</v>
      </c>
      <c r="V3">
        <f>3000*G3</f>
        <v>3000</v>
      </c>
      <c r="W3">
        <v>3000</v>
      </c>
      <c r="X3">
        <f t="shared" ref="X3:X36" si="4">V3-W3</f>
        <v>0</v>
      </c>
      <c r="Y3" s="2">
        <f>X3*I3</f>
        <v>0</v>
      </c>
    </row>
    <row r="4" spans="1:25" x14ac:dyDescent="0.25">
      <c r="A4" s="5" t="s">
        <v>8</v>
      </c>
      <c r="B4" s="5" t="s">
        <v>135</v>
      </c>
      <c r="C4" s="5" t="s">
        <v>127</v>
      </c>
      <c r="D4" s="8" t="s">
        <v>125</v>
      </c>
      <c r="E4" s="5" t="s">
        <v>14</v>
      </c>
      <c r="F4" s="5" t="s">
        <v>126</v>
      </c>
      <c r="G4" s="5">
        <v>1</v>
      </c>
      <c r="H4" s="6">
        <v>0.44</v>
      </c>
      <c r="I4" s="6">
        <v>0.24060000000000001</v>
      </c>
      <c r="L4">
        <f t="shared" si="0"/>
        <v>2000</v>
      </c>
      <c r="M4">
        <v>0</v>
      </c>
      <c r="N4">
        <f t="shared" si="1"/>
        <v>2000</v>
      </c>
      <c r="O4" s="2">
        <f t="shared" si="2"/>
        <v>481.2</v>
      </c>
      <c r="Q4">
        <f>2500*G4</f>
        <v>2500</v>
      </c>
      <c r="R4">
        <v>0</v>
      </c>
      <c r="S4">
        <f t="shared" si="3"/>
        <v>2500</v>
      </c>
      <c r="T4" s="2">
        <f>IF(S4*I4&gt;0,S4*I4, 0)</f>
        <v>601.5</v>
      </c>
      <c r="V4">
        <f>3000*G4</f>
        <v>3000</v>
      </c>
      <c r="W4">
        <v>0</v>
      </c>
      <c r="X4">
        <f t="shared" si="4"/>
        <v>3000</v>
      </c>
      <c r="Y4" s="2">
        <f>X4*I4</f>
        <v>721.80000000000007</v>
      </c>
    </row>
    <row r="5" spans="1:25" x14ac:dyDescent="0.25">
      <c r="A5" t="s">
        <v>9</v>
      </c>
      <c r="B5" s="5" t="s">
        <v>91</v>
      </c>
      <c r="C5" s="5" t="s">
        <v>97</v>
      </c>
      <c r="D5" s="9" t="s">
        <v>99</v>
      </c>
      <c r="E5" t="s">
        <v>14</v>
      </c>
      <c r="F5" s="1" t="s">
        <v>22</v>
      </c>
      <c r="G5">
        <v>1</v>
      </c>
      <c r="H5" s="2">
        <v>0.43</v>
      </c>
      <c r="I5" s="2">
        <v>0.2772</v>
      </c>
      <c r="J5" t="s">
        <v>23</v>
      </c>
      <c r="L5">
        <f t="shared" si="0"/>
        <v>2000</v>
      </c>
      <c r="M5">
        <v>2500</v>
      </c>
      <c r="N5">
        <f t="shared" si="1"/>
        <v>-500</v>
      </c>
      <c r="O5" s="2">
        <f t="shared" si="2"/>
        <v>0</v>
      </c>
      <c r="Q5">
        <f>2500*G5</f>
        <v>2500</v>
      </c>
      <c r="R5">
        <v>2500</v>
      </c>
      <c r="S5">
        <f t="shared" si="3"/>
        <v>0</v>
      </c>
      <c r="T5" s="2">
        <f>IF(S5*I5&gt;0,S5*I5, 0)</f>
        <v>0</v>
      </c>
      <c r="V5">
        <f>3000*G5</f>
        <v>3000</v>
      </c>
      <c r="W5">
        <v>2500</v>
      </c>
      <c r="X5">
        <f t="shared" si="4"/>
        <v>500</v>
      </c>
      <c r="Y5" s="2">
        <f>X5*I5</f>
        <v>138.6</v>
      </c>
    </row>
    <row r="6" spans="1:25" x14ac:dyDescent="0.25">
      <c r="A6" s="5" t="s">
        <v>21</v>
      </c>
      <c r="B6" s="5" t="s">
        <v>91</v>
      </c>
      <c r="C6" s="5" t="s">
        <v>98</v>
      </c>
      <c r="D6" t="s">
        <v>100</v>
      </c>
      <c r="E6" t="s">
        <v>14</v>
      </c>
      <c r="F6" s="1" t="s">
        <v>24</v>
      </c>
      <c r="G6">
        <v>1</v>
      </c>
      <c r="H6" s="2">
        <v>1.1399999999999999</v>
      </c>
      <c r="I6" s="6">
        <v>0.79120000000000001</v>
      </c>
      <c r="L6">
        <f t="shared" si="0"/>
        <v>2000</v>
      </c>
      <c r="M6">
        <v>2000</v>
      </c>
      <c r="N6">
        <f t="shared" si="1"/>
        <v>0</v>
      </c>
      <c r="O6" s="2">
        <f t="shared" si="2"/>
        <v>0</v>
      </c>
      <c r="Q6">
        <f>2500*G6</f>
        <v>2500</v>
      </c>
      <c r="R6">
        <v>2000</v>
      </c>
      <c r="S6">
        <f t="shared" si="3"/>
        <v>500</v>
      </c>
      <c r="T6" s="2">
        <f>IF(S6*I6&gt;0,S6*I6, 0)</f>
        <v>395.6</v>
      </c>
      <c r="V6">
        <f>3000*G6</f>
        <v>3000</v>
      </c>
      <c r="W6">
        <v>2000</v>
      </c>
      <c r="X6">
        <f t="shared" si="4"/>
        <v>1000</v>
      </c>
      <c r="Y6" s="2">
        <f>X6*I6</f>
        <v>791.2</v>
      </c>
    </row>
    <row r="7" spans="1:25" x14ac:dyDescent="0.25">
      <c r="A7" t="s">
        <v>11</v>
      </c>
      <c r="B7" s="5" t="s">
        <v>13</v>
      </c>
      <c r="C7" t="s">
        <v>101</v>
      </c>
      <c r="D7" t="s">
        <v>124</v>
      </c>
      <c r="E7" t="s">
        <v>13</v>
      </c>
      <c r="F7" t="s">
        <v>70</v>
      </c>
      <c r="G7">
        <v>1</v>
      </c>
      <c r="H7" s="2">
        <v>5.26</v>
      </c>
      <c r="I7" s="2">
        <v>2.4900000000000002</v>
      </c>
      <c r="J7" t="s">
        <v>20</v>
      </c>
      <c r="L7">
        <f t="shared" si="0"/>
        <v>2000</v>
      </c>
      <c r="M7">
        <v>3000</v>
      </c>
      <c r="N7">
        <f t="shared" si="1"/>
        <v>-1000</v>
      </c>
      <c r="O7" s="2">
        <f t="shared" si="2"/>
        <v>0</v>
      </c>
      <c r="Q7">
        <f>2500*G7</f>
        <v>2500</v>
      </c>
      <c r="R7">
        <v>3000</v>
      </c>
      <c r="S7">
        <f t="shared" si="3"/>
        <v>-500</v>
      </c>
      <c r="T7" s="2">
        <f>IF(S7*I7&gt;0,S7*I7, 0)</f>
        <v>0</v>
      </c>
      <c r="V7">
        <f>3000*G7</f>
        <v>3000</v>
      </c>
      <c r="W7">
        <v>3000</v>
      </c>
      <c r="X7">
        <f t="shared" si="4"/>
        <v>0</v>
      </c>
      <c r="Y7" s="2">
        <f>X7*I7</f>
        <v>0</v>
      </c>
    </row>
    <row r="8" spans="1:25" x14ac:dyDescent="0.25">
      <c r="A8" t="s">
        <v>10</v>
      </c>
      <c r="B8" s="5" t="s">
        <v>102</v>
      </c>
      <c r="C8" t="s">
        <v>103</v>
      </c>
      <c r="D8" t="s">
        <v>104</v>
      </c>
      <c r="E8" t="s">
        <v>14</v>
      </c>
      <c r="F8" t="s">
        <v>69</v>
      </c>
      <c r="G8">
        <v>2</v>
      </c>
      <c r="H8" s="2">
        <v>0.39</v>
      </c>
      <c r="I8" s="2">
        <v>0.1638</v>
      </c>
      <c r="L8">
        <f t="shared" si="0"/>
        <v>4000</v>
      </c>
      <c r="M8">
        <v>0</v>
      </c>
      <c r="N8">
        <f t="shared" si="1"/>
        <v>4000</v>
      </c>
      <c r="O8" s="2">
        <f t="shared" si="2"/>
        <v>655.20000000000005</v>
      </c>
      <c r="Q8">
        <f>2500*G8</f>
        <v>5000</v>
      </c>
      <c r="R8">
        <v>0</v>
      </c>
      <c r="S8">
        <f t="shared" si="3"/>
        <v>5000</v>
      </c>
      <c r="T8" s="2">
        <f>IF(S8*I8&gt;0,S8*I8, 0)</f>
        <v>819</v>
      </c>
      <c r="V8">
        <f>3000*G8</f>
        <v>6000</v>
      </c>
      <c r="W8">
        <v>0</v>
      </c>
      <c r="X8">
        <f t="shared" si="4"/>
        <v>6000</v>
      </c>
      <c r="Y8" s="2">
        <f>X8*I8</f>
        <v>982.8</v>
      </c>
    </row>
    <row r="9" spans="1:25" x14ac:dyDescent="0.25">
      <c r="A9" s="5" t="s">
        <v>43</v>
      </c>
      <c r="B9" s="5" t="s">
        <v>106</v>
      </c>
      <c r="C9" s="5" t="s">
        <v>107</v>
      </c>
      <c r="D9" t="s">
        <v>105</v>
      </c>
      <c r="E9" t="s">
        <v>14</v>
      </c>
      <c r="F9" t="s">
        <v>18</v>
      </c>
      <c r="G9">
        <v>2</v>
      </c>
      <c r="H9" s="2">
        <v>0.68</v>
      </c>
      <c r="I9" s="6">
        <v>0.43259999999999998</v>
      </c>
      <c r="L9">
        <f t="shared" si="0"/>
        <v>4000</v>
      </c>
      <c r="M9">
        <v>0</v>
      </c>
      <c r="N9">
        <f t="shared" si="1"/>
        <v>4000</v>
      </c>
      <c r="O9" s="2">
        <f t="shared" si="2"/>
        <v>1730.3999999999999</v>
      </c>
      <c r="Q9">
        <f>2500*G9</f>
        <v>5000</v>
      </c>
      <c r="R9">
        <v>0</v>
      </c>
      <c r="S9">
        <f t="shared" si="3"/>
        <v>5000</v>
      </c>
      <c r="T9" s="2">
        <f>IF(S9*I9&gt;0,S9*I9, 0)</f>
        <v>2163</v>
      </c>
      <c r="V9">
        <f>3000*G9</f>
        <v>6000</v>
      </c>
      <c r="W9">
        <v>0</v>
      </c>
      <c r="X9">
        <f t="shared" si="4"/>
        <v>6000</v>
      </c>
      <c r="Y9" s="2">
        <f>X9*I9</f>
        <v>2595.6</v>
      </c>
    </row>
    <row r="10" spans="1:25" x14ac:dyDescent="0.25">
      <c r="A10" s="5" t="s">
        <v>130</v>
      </c>
      <c r="B10" s="5" t="s">
        <v>134</v>
      </c>
      <c r="C10" s="5" t="s">
        <v>131</v>
      </c>
      <c r="D10" t="s">
        <v>132</v>
      </c>
      <c r="E10" t="s">
        <v>14</v>
      </c>
      <c r="F10" t="s">
        <v>133</v>
      </c>
      <c r="G10">
        <v>1</v>
      </c>
      <c r="H10" s="2">
        <v>0.2</v>
      </c>
      <c r="I10" s="6">
        <v>8.8099999999999998E-2</v>
      </c>
      <c r="L10">
        <f t="shared" si="0"/>
        <v>2000</v>
      </c>
      <c r="M10">
        <v>0</v>
      </c>
      <c r="N10">
        <f t="shared" si="1"/>
        <v>2000</v>
      </c>
      <c r="O10" s="2">
        <f t="shared" si="2"/>
        <v>176.2</v>
      </c>
      <c r="Q10">
        <f>2500*G10</f>
        <v>2500</v>
      </c>
      <c r="R10">
        <v>0</v>
      </c>
      <c r="S10">
        <f t="shared" si="3"/>
        <v>2500</v>
      </c>
      <c r="T10" s="2">
        <f>IF(S10*I10&gt;0,S10*I10, 0)</f>
        <v>220.25</v>
      </c>
      <c r="V10">
        <f>3000*G10</f>
        <v>3000</v>
      </c>
      <c r="W10">
        <v>0</v>
      </c>
      <c r="X10">
        <f t="shared" si="4"/>
        <v>3000</v>
      </c>
      <c r="Y10" s="2">
        <f>X10*I10</f>
        <v>264.3</v>
      </c>
    </row>
    <row r="11" spans="1:25" x14ac:dyDescent="0.25">
      <c r="A11" t="s">
        <v>17</v>
      </c>
      <c r="B11" s="5" t="s">
        <v>109</v>
      </c>
      <c r="C11" t="s">
        <v>108</v>
      </c>
      <c r="D11" t="s">
        <v>38</v>
      </c>
      <c r="E11" t="s">
        <v>14</v>
      </c>
      <c r="F11" t="s">
        <v>58</v>
      </c>
      <c r="G11">
        <v>1</v>
      </c>
      <c r="H11" s="2">
        <v>0.1</v>
      </c>
      <c r="I11" s="2">
        <v>3.6499999999999998E-2</v>
      </c>
      <c r="L11">
        <f t="shared" si="0"/>
        <v>2000</v>
      </c>
      <c r="M11">
        <v>0</v>
      </c>
      <c r="N11">
        <f t="shared" si="1"/>
        <v>2000</v>
      </c>
      <c r="O11" s="2">
        <f t="shared" si="2"/>
        <v>73</v>
      </c>
      <c r="Q11">
        <f>2500*G11</f>
        <v>2500</v>
      </c>
      <c r="R11">
        <v>0</v>
      </c>
      <c r="S11">
        <f t="shared" si="3"/>
        <v>2500</v>
      </c>
      <c r="T11" s="2">
        <f>IF(S11*I11&gt;0,S11*I11, 0)</f>
        <v>91.25</v>
      </c>
      <c r="V11">
        <f>3000*G11</f>
        <v>3000</v>
      </c>
      <c r="W11">
        <v>0</v>
      </c>
      <c r="X11">
        <f t="shared" si="4"/>
        <v>3000</v>
      </c>
      <c r="Y11" s="2">
        <f>X11*I11</f>
        <v>109.5</v>
      </c>
    </row>
    <row r="12" spans="1:25" x14ac:dyDescent="0.25">
      <c r="A12" t="s">
        <v>44</v>
      </c>
      <c r="B12" s="5" t="s">
        <v>112</v>
      </c>
      <c r="C12" t="s">
        <v>110</v>
      </c>
      <c r="D12" t="s">
        <v>111</v>
      </c>
      <c r="E12" t="s">
        <v>14</v>
      </c>
      <c r="F12" t="s">
        <v>55</v>
      </c>
      <c r="G12">
        <v>1</v>
      </c>
      <c r="H12" s="2">
        <v>0.74</v>
      </c>
      <c r="I12" s="2">
        <v>0.46</v>
      </c>
      <c r="L12">
        <f t="shared" si="0"/>
        <v>2000</v>
      </c>
      <c r="M12">
        <v>0</v>
      </c>
      <c r="N12">
        <f t="shared" si="1"/>
        <v>2000</v>
      </c>
      <c r="O12" s="2">
        <f t="shared" si="2"/>
        <v>920</v>
      </c>
      <c r="Q12">
        <f>2500*G12</f>
        <v>2500</v>
      </c>
      <c r="R12">
        <v>0</v>
      </c>
      <c r="S12">
        <f t="shared" si="3"/>
        <v>2500</v>
      </c>
      <c r="T12" s="2">
        <f>IF(S12*I12&gt;0,S12*I12, 0)</f>
        <v>1150</v>
      </c>
      <c r="V12">
        <f>3000*G12</f>
        <v>3000</v>
      </c>
      <c r="W12">
        <v>0</v>
      </c>
      <c r="X12">
        <f t="shared" si="4"/>
        <v>3000</v>
      </c>
      <c r="Y12" s="2">
        <f>X12*I12</f>
        <v>1380</v>
      </c>
    </row>
    <row r="13" spans="1:25" x14ac:dyDescent="0.25">
      <c r="A13" t="s">
        <v>73</v>
      </c>
      <c r="B13" s="5" t="s">
        <v>113</v>
      </c>
      <c r="C13" t="s">
        <v>114</v>
      </c>
      <c r="D13" t="s">
        <v>15</v>
      </c>
      <c r="E13" t="s">
        <v>14</v>
      </c>
      <c r="F13" t="s">
        <v>41</v>
      </c>
      <c r="G13">
        <v>1</v>
      </c>
      <c r="H13" s="2">
        <v>0.6</v>
      </c>
      <c r="I13" s="2">
        <v>0.42780000000000001</v>
      </c>
      <c r="L13">
        <f t="shared" si="0"/>
        <v>2000</v>
      </c>
      <c r="M13">
        <v>0</v>
      </c>
      <c r="N13">
        <f t="shared" si="1"/>
        <v>2000</v>
      </c>
      <c r="O13" s="2">
        <f t="shared" si="2"/>
        <v>855.6</v>
      </c>
      <c r="Q13">
        <f>2500*G13</f>
        <v>2500</v>
      </c>
      <c r="R13">
        <v>0</v>
      </c>
      <c r="S13">
        <f t="shared" si="3"/>
        <v>2500</v>
      </c>
      <c r="T13" s="2">
        <f>IF(S13*I13&gt;0,S13*I13, 0)</f>
        <v>1069.5</v>
      </c>
      <c r="V13">
        <f>3000*G13</f>
        <v>3000</v>
      </c>
      <c r="W13">
        <v>0</v>
      </c>
      <c r="X13">
        <f t="shared" si="4"/>
        <v>3000</v>
      </c>
      <c r="Y13" s="2">
        <f>X13*I13</f>
        <v>1283.4000000000001</v>
      </c>
    </row>
    <row r="14" spans="1:25" x14ac:dyDescent="0.25">
      <c r="A14" t="s">
        <v>71</v>
      </c>
      <c r="B14" s="5" t="s">
        <v>115</v>
      </c>
      <c r="C14" t="s">
        <v>116</v>
      </c>
      <c r="D14" t="s">
        <v>25</v>
      </c>
      <c r="E14" t="s">
        <v>14</v>
      </c>
      <c r="F14" t="s">
        <v>56</v>
      </c>
      <c r="G14">
        <v>1</v>
      </c>
      <c r="H14" s="2">
        <v>0.22</v>
      </c>
      <c r="I14" s="2">
        <v>8.5300000000000001E-2</v>
      </c>
      <c r="L14">
        <f t="shared" si="0"/>
        <v>2000</v>
      </c>
      <c r="M14">
        <v>0</v>
      </c>
      <c r="N14">
        <f t="shared" si="1"/>
        <v>2000</v>
      </c>
      <c r="O14" s="2">
        <f t="shared" si="2"/>
        <v>170.6</v>
      </c>
      <c r="Q14">
        <f>2500*G14</f>
        <v>2500</v>
      </c>
      <c r="R14">
        <v>0</v>
      </c>
      <c r="S14">
        <f t="shared" si="3"/>
        <v>2500</v>
      </c>
      <c r="T14" s="2">
        <f>IF(S14*I14&gt;0,S14*I14, 0)</f>
        <v>213.25</v>
      </c>
      <c r="V14">
        <f>3000*G14</f>
        <v>3000</v>
      </c>
      <c r="W14">
        <v>0</v>
      </c>
      <c r="X14">
        <f t="shared" si="4"/>
        <v>3000</v>
      </c>
      <c r="Y14" s="2">
        <f>X14*I14</f>
        <v>255.9</v>
      </c>
    </row>
    <row r="15" spans="1:25" x14ac:dyDescent="0.25">
      <c r="A15" t="s">
        <v>37</v>
      </c>
      <c r="B15" s="5" t="s">
        <v>117</v>
      </c>
      <c r="C15" s="10">
        <v>61300211121</v>
      </c>
      <c r="D15" t="s">
        <v>39</v>
      </c>
      <c r="E15" t="s">
        <v>14</v>
      </c>
      <c r="F15" t="s">
        <v>60</v>
      </c>
      <c r="G15">
        <v>4</v>
      </c>
      <c r="H15" s="2">
        <v>0.13</v>
      </c>
      <c r="I15" s="2">
        <v>6.7000000000000004E-2</v>
      </c>
      <c r="L15">
        <f t="shared" si="0"/>
        <v>8000</v>
      </c>
      <c r="M15">
        <v>0</v>
      </c>
      <c r="N15">
        <f t="shared" si="1"/>
        <v>8000</v>
      </c>
      <c r="O15" s="2">
        <f t="shared" si="2"/>
        <v>536</v>
      </c>
      <c r="Q15">
        <f>2500*G15</f>
        <v>10000</v>
      </c>
      <c r="R15">
        <v>0</v>
      </c>
      <c r="S15">
        <f t="shared" si="3"/>
        <v>10000</v>
      </c>
      <c r="T15" s="2">
        <f>IF(S15*I15&gt;0,S15*I15, 0)</f>
        <v>670</v>
      </c>
      <c r="V15">
        <f>3000*G15</f>
        <v>12000</v>
      </c>
      <c r="W15">
        <v>0</v>
      </c>
      <c r="X15">
        <f t="shared" si="4"/>
        <v>12000</v>
      </c>
      <c r="Y15" s="2">
        <f>X15*I15</f>
        <v>804</v>
      </c>
    </row>
    <row r="16" spans="1:25" x14ac:dyDescent="0.25">
      <c r="A16" t="s">
        <v>40</v>
      </c>
      <c r="B16" s="5" t="s">
        <v>117</v>
      </c>
      <c r="C16" s="11">
        <v>61300411121</v>
      </c>
      <c r="D16" t="s">
        <v>123</v>
      </c>
      <c r="E16" t="s">
        <v>14</v>
      </c>
      <c r="F16" t="s">
        <v>59</v>
      </c>
      <c r="G16">
        <v>1</v>
      </c>
      <c r="H16" s="2">
        <v>0.18</v>
      </c>
      <c r="I16" s="2">
        <v>9.6000000000000002E-2</v>
      </c>
      <c r="L16">
        <f t="shared" si="0"/>
        <v>2000</v>
      </c>
      <c r="M16">
        <v>0</v>
      </c>
      <c r="N16">
        <f t="shared" si="1"/>
        <v>2000</v>
      </c>
      <c r="O16" s="2">
        <f t="shared" si="2"/>
        <v>192</v>
      </c>
      <c r="Q16">
        <f>2500*G16</f>
        <v>2500</v>
      </c>
      <c r="R16">
        <v>0</v>
      </c>
      <c r="S16">
        <f t="shared" si="3"/>
        <v>2500</v>
      </c>
      <c r="T16" s="2">
        <f>IF(S16*I16&gt;0,S16*I16, 0)</f>
        <v>240</v>
      </c>
      <c r="V16">
        <f>3000*G16</f>
        <v>3000</v>
      </c>
      <c r="W16">
        <v>0</v>
      </c>
      <c r="X16">
        <f t="shared" si="4"/>
        <v>3000</v>
      </c>
      <c r="Y16" s="2">
        <f>X16*I16</f>
        <v>288</v>
      </c>
    </row>
    <row r="17" spans="1:25" x14ac:dyDescent="0.25">
      <c r="A17" t="s">
        <v>72</v>
      </c>
      <c r="B17" s="5" t="s">
        <v>119</v>
      </c>
      <c r="C17" t="s">
        <v>118</v>
      </c>
      <c r="D17" t="s">
        <v>61</v>
      </c>
      <c r="E17" t="s">
        <v>14</v>
      </c>
      <c r="F17" t="s">
        <v>62</v>
      </c>
      <c r="G17">
        <v>1</v>
      </c>
      <c r="H17" s="2">
        <v>0.42</v>
      </c>
      <c r="I17" s="2">
        <v>0.30130000000000001</v>
      </c>
      <c r="L17">
        <f t="shared" si="0"/>
        <v>2000</v>
      </c>
      <c r="M17">
        <v>0</v>
      </c>
      <c r="N17">
        <f t="shared" si="1"/>
        <v>2000</v>
      </c>
      <c r="O17" s="2">
        <f t="shared" si="2"/>
        <v>602.6</v>
      </c>
      <c r="Q17">
        <f>2500*G17</f>
        <v>2500</v>
      </c>
      <c r="R17">
        <v>0</v>
      </c>
      <c r="S17">
        <f t="shared" si="3"/>
        <v>2500</v>
      </c>
      <c r="T17" s="2">
        <f>IF(S17*I17&gt;0,S17*I17, 0)</f>
        <v>753.25</v>
      </c>
      <c r="V17">
        <f>3000*G17</f>
        <v>3000</v>
      </c>
      <c r="W17">
        <v>0</v>
      </c>
      <c r="X17">
        <f t="shared" si="4"/>
        <v>3000</v>
      </c>
      <c r="Y17" s="2">
        <f>X17*I17</f>
        <v>903.90000000000009</v>
      </c>
    </row>
    <row r="18" spans="1:25" x14ac:dyDescent="0.25">
      <c r="A18" t="s">
        <v>80</v>
      </c>
      <c r="B18" s="5" t="s">
        <v>120</v>
      </c>
      <c r="C18" t="s">
        <v>121</v>
      </c>
      <c r="D18" t="s">
        <v>122</v>
      </c>
      <c r="E18" t="s">
        <v>14</v>
      </c>
      <c r="F18" t="s">
        <v>89</v>
      </c>
      <c r="G18">
        <v>1</v>
      </c>
      <c r="H18" s="2">
        <v>0.28999999999999998</v>
      </c>
      <c r="I18" s="2">
        <v>0.22570000000000001</v>
      </c>
      <c r="L18">
        <f t="shared" si="0"/>
        <v>2000</v>
      </c>
      <c r="M18">
        <v>0</v>
      </c>
      <c r="N18">
        <f t="shared" si="1"/>
        <v>2000</v>
      </c>
      <c r="O18" s="2">
        <f t="shared" si="2"/>
        <v>451.40000000000003</v>
      </c>
      <c r="Q18">
        <f>2500*G18</f>
        <v>2500</v>
      </c>
      <c r="R18">
        <v>0</v>
      </c>
      <c r="S18">
        <f t="shared" si="3"/>
        <v>2500</v>
      </c>
      <c r="T18" s="2">
        <f>IF(S18*I18&gt;0,S18*I18, 0)</f>
        <v>564.25</v>
      </c>
      <c r="V18">
        <f>3000*G18</f>
        <v>3000</v>
      </c>
      <c r="W18">
        <v>0</v>
      </c>
      <c r="X18">
        <f t="shared" si="4"/>
        <v>3000</v>
      </c>
      <c r="Y18" s="2">
        <f>X18*I18</f>
        <v>677.1</v>
      </c>
    </row>
    <row r="19" spans="1:25" x14ac:dyDescent="0.25">
      <c r="O19" s="2"/>
      <c r="T19" s="2"/>
      <c r="Y19" s="2"/>
    </row>
    <row r="20" spans="1:25" x14ac:dyDescent="0.25">
      <c r="A20" t="s">
        <v>26</v>
      </c>
      <c r="O20" s="2"/>
      <c r="T20" s="2"/>
      <c r="Y20" s="2"/>
    </row>
    <row r="21" spans="1:25" x14ac:dyDescent="0.25">
      <c r="A21" s="4" t="s">
        <v>45</v>
      </c>
      <c r="B21" s="5"/>
      <c r="C21" s="5"/>
      <c r="D21" t="s">
        <v>57</v>
      </c>
      <c r="E21" t="s">
        <v>14</v>
      </c>
      <c r="F21" t="s">
        <v>63</v>
      </c>
      <c r="G21">
        <v>1</v>
      </c>
      <c r="H21" s="2">
        <v>0.35</v>
      </c>
      <c r="I21" s="2">
        <v>0.1172</v>
      </c>
      <c r="L21">
        <f t="shared" si="0"/>
        <v>2000</v>
      </c>
      <c r="M21">
        <v>0</v>
      </c>
      <c r="N21">
        <f t="shared" ref="N21:N25" si="5">L21-M21</f>
        <v>2000</v>
      </c>
      <c r="O21" s="2">
        <f t="shared" si="2"/>
        <v>234.4</v>
      </c>
      <c r="Q21">
        <f>2500*G21</f>
        <v>2500</v>
      </c>
      <c r="R21">
        <v>0</v>
      </c>
      <c r="S21">
        <f t="shared" si="3"/>
        <v>2500</v>
      </c>
      <c r="T21" s="2">
        <f>IF(S21*I21&gt;0,S21*I21, 0)</f>
        <v>293</v>
      </c>
      <c r="V21">
        <f>3000*G21</f>
        <v>3000</v>
      </c>
      <c r="W21">
        <v>0</v>
      </c>
      <c r="X21">
        <f t="shared" si="4"/>
        <v>3000</v>
      </c>
      <c r="Y21" s="2">
        <f>X21*I21</f>
        <v>351.6</v>
      </c>
    </row>
    <row r="22" spans="1:25" x14ac:dyDescent="0.25">
      <c r="A22" s="4" t="s">
        <v>16</v>
      </c>
      <c r="B22" s="5"/>
      <c r="C22" s="5"/>
      <c r="D22" t="s">
        <v>76</v>
      </c>
      <c r="E22" t="s">
        <v>14</v>
      </c>
      <c r="F22" t="s">
        <v>87</v>
      </c>
      <c r="G22">
        <v>1</v>
      </c>
      <c r="H22" s="2">
        <v>0.1</v>
      </c>
      <c r="I22" s="2">
        <v>1.7000000000000001E-2</v>
      </c>
      <c r="L22">
        <f t="shared" si="0"/>
        <v>2000</v>
      </c>
      <c r="M22">
        <v>0</v>
      </c>
      <c r="N22">
        <f t="shared" si="5"/>
        <v>2000</v>
      </c>
      <c r="O22" s="2">
        <f t="shared" si="2"/>
        <v>34</v>
      </c>
      <c r="Q22">
        <f>2500*G22</f>
        <v>2500</v>
      </c>
      <c r="R22">
        <v>0</v>
      </c>
      <c r="S22">
        <f t="shared" si="3"/>
        <v>2500</v>
      </c>
      <c r="T22" s="2">
        <f>IF(S22*I22&gt;0,S22*I22, 0)</f>
        <v>42.5</v>
      </c>
      <c r="V22">
        <f>3000*G22</f>
        <v>3000</v>
      </c>
      <c r="W22">
        <v>0</v>
      </c>
      <c r="X22">
        <f t="shared" si="4"/>
        <v>3000</v>
      </c>
      <c r="Y22" s="2">
        <f>X22*I22</f>
        <v>51.000000000000007</v>
      </c>
    </row>
    <row r="23" spans="1:25" x14ac:dyDescent="0.25">
      <c r="A23" s="4" t="s">
        <v>46</v>
      </c>
      <c r="B23" s="5"/>
      <c r="C23" s="5"/>
      <c r="D23" t="s">
        <v>77</v>
      </c>
      <c r="E23" t="s">
        <v>14</v>
      </c>
      <c r="F23" t="s">
        <v>88</v>
      </c>
      <c r="G23">
        <v>1</v>
      </c>
      <c r="H23" s="2">
        <v>0.1</v>
      </c>
      <c r="I23" s="2">
        <v>1.7000000000000001E-2</v>
      </c>
      <c r="L23">
        <f t="shared" si="0"/>
        <v>2000</v>
      </c>
      <c r="M23">
        <v>0</v>
      </c>
      <c r="N23">
        <f t="shared" si="5"/>
        <v>2000</v>
      </c>
      <c r="O23" s="2">
        <f t="shared" si="2"/>
        <v>34</v>
      </c>
      <c r="Q23">
        <f>2500*G23</f>
        <v>2500</v>
      </c>
      <c r="R23">
        <v>0</v>
      </c>
      <c r="S23">
        <f t="shared" si="3"/>
        <v>2500</v>
      </c>
      <c r="T23" s="2">
        <f>IF(S23*I23&gt;0,S23*I23, 0)</f>
        <v>42.5</v>
      </c>
      <c r="V23">
        <f>3000*G23</f>
        <v>3000</v>
      </c>
      <c r="W23">
        <v>0</v>
      </c>
      <c r="X23">
        <f t="shared" si="4"/>
        <v>3000</v>
      </c>
      <c r="Y23" s="2">
        <f>X23*I23</f>
        <v>51.000000000000007</v>
      </c>
    </row>
    <row r="24" spans="1:25" x14ac:dyDescent="0.25">
      <c r="A24" s="4" t="s">
        <v>74</v>
      </c>
      <c r="B24" s="5"/>
      <c r="C24" s="5"/>
      <c r="D24" t="s">
        <v>83</v>
      </c>
      <c r="E24" t="s">
        <v>14</v>
      </c>
      <c r="F24" t="s">
        <v>85</v>
      </c>
      <c r="G24">
        <v>1</v>
      </c>
      <c r="H24" s="2">
        <v>0.1</v>
      </c>
      <c r="I24" s="2">
        <v>2.64E-2</v>
      </c>
      <c r="L24">
        <f t="shared" si="0"/>
        <v>2000</v>
      </c>
      <c r="M24">
        <v>0</v>
      </c>
      <c r="N24">
        <f t="shared" si="5"/>
        <v>2000</v>
      </c>
      <c r="O24" s="2">
        <f t="shared" si="2"/>
        <v>52.8</v>
      </c>
      <c r="Q24">
        <f>2500*G24</f>
        <v>2500</v>
      </c>
      <c r="R24">
        <v>0</v>
      </c>
      <c r="S24">
        <f t="shared" si="3"/>
        <v>2500</v>
      </c>
      <c r="T24" s="2">
        <f>IF(S24*I24&gt;0,S24*I24, 0)</f>
        <v>66</v>
      </c>
      <c r="V24">
        <f>3000*G24</f>
        <v>3000</v>
      </c>
      <c r="W24">
        <v>0</v>
      </c>
      <c r="X24">
        <f t="shared" si="4"/>
        <v>3000</v>
      </c>
      <c r="Y24" s="2">
        <f>X24*I24</f>
        <v>79.2</v>
      </c>
    </row>
    <row r="25" spans="1:25" x14ac:dyDescent="0.25">
      <c r="A25" s="4" t="s">
        <v>75</v>
      </c>
      <c r="B25" s="5"/>
      <c r="C25" s="5"/>
      <c r="D25" t="s">
        <v>84</v>
      </c>
      <c r="E25" t="s">
        <v>14</v>
      </c>
      <c r="F25" t="s">
        <v>86</v>
      </c>
      <c r="G25">
        <v>1</v>
      </c>
      <c r="H25" s="2">
        <v>0.1</v>
      </c>
      <c r="I25" s="2">
        <v>2.64E-2</v>
      </c>
      <c r="L25">
        <f t="shared" si="0"/>
        <v>2000</v>
      </c>
      <c r="M25">
        <v>0</v>
      </c>
      <c r="N25">
        <f t="shared" si="5"/>
        <v>2000</v>
      </c>
      <c r="O25" s="2">
        <f t="shared" si="2"/>
        <v>52.8</v>
      </c>
      <c r="Q25">
        <f>2500*G25</f>
        <v>2500</v>
      </c>
      <c r="R25">
        <v>0</v>
      </c>
      <c r="S25">
        <f t="shared" si="3"/>
        <v>2500</v>
      </c>
      <c r="T25" s="2">
        <f>IF(S25*I25&gt;0,S25*I25, 0)</f>
        <v>66</v>
      </c>
      <c r="V25">
        <f>3000*G25</f>
        <v>3000</v>
      </c>
      <c r="W25">
        <v>0</v>
      </c>
      <c r="X25">
        <f t="shared" si="4"/>
        <v>3000</v>
      </c>
      <c r="Y25" s="2">
        <f>X25*I25</f>
        <v>79.2</v>
      </c>
    </row>
    <row r="26" spans="1:25" x14ac:dyDescent="0.25">
      <c r="B26" s="5"/>
      <c r="C26" s="5"/>
      <c r="H26" s="2"/>
      <c r="I26" s="2"/>
      <c r="O26" s="2"/>
      <c r="T26" s="2"/>
      <c r="Y26" s="2"/>
    </row>
    <row r="27" spans="1:25" x14ac:dyDescent="0.25">
      <c r="A27" t="s">
        <v>27</v>
      </c>
      <c r="B27" s="5"/>
      <c r="C27" s="5"/>
      <c r="H27" s="2"/>
      <c r="I27" s="2"/>
      <c r="O27" s="2"/>
      <c r="T27" s="2"/>
      <c r="Y27" s="2"/>
    </row>
    <row r="28" spans="1:25" x14ac:dyDescent="0.25">
      <c r="A28" s="4" t="s">
        <v>47</v>
      </c>
      <c r="B28" s="5"/>
      <c r="C28" s="5"/>
      <c r="D28" t="s">
        <v>32</v>
      </c>
      <c r="E28" t="s">
        <v>14</v>
      </c>
      <c r="F28" t="s">
        <v>28</v>
      </c>
      <c r="G28">
        <v>1</v>
      </c>
      <c r="H28" s="2">
        <v>0.1</v>
      </c>
      <c r="I28" s="2">
        <v>2.9700000000000001E-2</v>
      </c>
      <c r="L28">
        <f t="shared" si="0"/>
        <v>2000</v>
      </c>
      <c r="M28">
        <v>0</v>
      </c>
      <c r="N28">
        <f t="shared" ref="N28:N36" si="6">L28-M28</f>
        <v>2000</v>
      </c>
      <c r="O28" s="2">
        <f t="shared" si="2"/>
        <v>59.4</v>
      </c>
      <c r="Q28">
        <f>2500*G28</f>
        <v>2500</v>
      </c>
      <c r="R28">
        <v>0</v>
      </c>
      <c r="S28">
        <f t="shared" si="3"/>
        <v>2500</v>
      </c>
      <c r="T28" s="2">
        <f>IF(S28*I28&gt;0,S28*I28, 0)</f>
        <v>74.25</v>
      </c>
      <c r="V28">
        <f>3000*G28</f>
        <v>3000</v>
      </c>
      <c r="W28">
        <v>0</v>
      </c>
      <c r="X28">
        <f t="shared" si="4"/>
        <v>3000</v>
      </c>
      <c r="Y28" s="2">
        <f>X28*I28</f>
        <v>89.100000000000009</v>
      </c>
    </row>
    <row r="29" spans="1:25" x14ac:dyDescent="0.25">
      <c r="A29" s="4" t="s">
        <v>78</v>
      </c>
      <c r="B29" s="5"/>
      <c r="C29" s="5"/>
      <c r="D29" t="s">
        <v>31</v>
      </c>
      <c r="E29" t="s">
        <v>14</v>
      </c>
      <c r="F29" t="s">
        <v>29</v>
      </c>
      <c r="G29">
        <v>1</v>
      </c>
      <c r="H29" s="2">
        <v>0.14000000000000001</v>
      </c>
      <c r="I29" s="2">
        <v>4.7E-2</v>
      </c>
      <c r="L29">
        <f t="shared" si="0"/>
        <v>2000</v>
      </c>
      <c r="M29">
        <v>0</v>
      </c>
      <c r="N29">
        <f t="shared" si="6"/>
        <v>2000</v>
      </c>
      <c r="O29" s="2">
        <f t="shared" si="2"/>
        <v>94</v>
      </c>
      <c r="Q29">
        <f>2500*G29</f>
        <v>2500</v>
      </c>
      <c r="R29">
        <v>0</v>
      </c>
      <c r="S29">
        <f t="shared" si="3"/>
        <v>2500</v>
      </c>
      <c r="T29" s="2">
        <f>IF(S29*I29&gt;0,S29*I29, 0)</f>
        <v>117.5</v>
      </c>
      <c r="V29">
        <f>3000*G29</f>
        <v>3000</v>
      </c>
      <c r="W29">
        <v>0</v>
      </c>
      <c r="X29">
        <f t="shared" si="4"/>
        <v>3000</v>
      </c>
      <c r="Y29" s="2">
        <f>X29*I29</f>
        <v>141</v>
      </c>
    </row>
    <row r="30" spans="1:25" x14ac:dyDescent="0.25">
      <c r="A30" t="s">
        <v>128</v>
      </c>
      <c r="B30" s="5"/>
      <c r="C30" s="5"/>
      <c r="D30" t="s">
        <v>64</v>
      </c>
      <c r="E30" t="s">
        <v>14</v>
      </c>
      <c r="F30" t="s">
        <v>66</v>
      </c>
      <c r="G30">
        <v>3</v>
      </c>
      <c r="H30" s="2">
        <v>0.25</v>
      </c>
      <c r="I30" s="2">
        <v>8.5999999999999993E-2</v>
      </c>
      <c r="L30">
        <f t="shared" si="0"/>
        <v>6000</v>
      </c>
      <c r="M30">
        <v>0</v>
      </c>
      <c r="N30">
        <f t="shared" si="6"/>
        <v>6000</v>
      </c>
      <c r="O30" s="2">
        <f t="shared" si="2"/>
        <v>516</v>
      </c>
      <c r="Q30">
        <f>2500*G30</f>
        <v>7500</v>
      </c>
      <c r="R30">
        <v>0</v>
      </c>
      <c r="S30">
        <f t="shared" si="3"/>
        <v>7500</v>
      </c>
      <c r="T30" s="2">
        <f>IF(S30*I30&gt;0,S30*I30, 0)</f>
        <v>645</v>
      </c>
      <c r="V30">
        <f>3000*G30</f>
        <v>9000</v>
      </c>
      <c r="W30">
        <v>0</v>
      </c>
      <c r="X30">
        <f t="shared" si="4"/>
        <v>9000</v>
      </c>
      <c r="Y30" s="2">
        <f>X30*I30</f>
        <v>773.99999999999989</v>
      </c>
    </row>
    <row r="31" spans="1:25" x14ac:dyDescent="0.25">
      <c r="A31" t="s">
        <v>65</v>
      </c>
      <c r="B31" s="5"/>
      <c r="C31" s="5"/>
      <c r="D31" t="s">
        <v>33</v>
      </c>
      <c r="E31" t="s">
        <v>14</v>
      </c>
      <c r="F31" t="s">
        <v>30</v>
      </c>
      <c r="G31">
        <v>2</v>
      </c>
      <c r="H31" s="2">
        <v>0.17</v>
      </c>
      <c r="I31" s="2">
        <v>5.5599999999999997E-2</v>
      </c>
      <c r="L31">
        <f t="shared" si="0"/>
        <v>4000</v>
      </c>
      <c r="M31">
        <v>0</v>
      </c>
      <c r="N31">
        <f t="shared" si="6"/>
        <v>4000</v>
      </c>
      <c r="O31" s="2">
        <f t="shared" si="2"/>
        <v>222.39999999999998</v>
      </c>
      <c r="Q31">
        <f>2500*G31</f>
        <v>5000</v>
      </c>
      <c r="R31">
        <v>0</v>
      </c>
      <c r="S31">
        <f t="shared" si="3"/>
        <v>5000</v>
      </c>
      <c r="T31" s="2">
        <f>IF(S31*I31&gt;0,S31*I31, 0)</f>
        <v>278</v>
      </c>
      <c r="V31">
        <f>3000*G31</f>
        <v>6000</v>
      </c>
      <c r="W31">
        <v>0</v>
      </c>
      <c r="X31">
        <f t="shared" si="4"/>
        <v>6000</v>
      </c>
      <c r="Y31" s="2">
        <f>X31*I31</f>
        <v>333.59999999999997</v>
      </c>
    </row>
    <row r="32" spans="1:25" x14ac:dyDescent="0.25">
      <c r="A32" t="s">
        <v>34</v>
      </c>
      <c r="B32" s="5"/>
      <c r="C32" s="5"/>
      <c r="D32" t="s">
        <v>35</v>
      </c>
      <c r="E32" t="s">
        <v>14</v>
      </c>
      <c r="F32" t="s">
        <v>36</v>
      </c>
      <c r="G32">
        <v>2</v>
      </c>
      <c r="H32" s="2">
        <v>0.2</v>
      </c>
      <c r="I32" s="2">
        <v>6.9199999999999998E-2</v>
      </c>
      <c r="L32">
        <f t="shared" si="0"/>
        <v>4000</v>
      </c>
      <c r="M32">
        <v>0</v>
      </c>
      <c r="N32">
        <f t="shared" si="6"/>
        <v>4000</v>
      </c>
      <c r="O32" s="2">
        <f t="shared" si="2"/>
        <v>276.8</v>
      </c>
      <c r="Q32">
        <f>2500*G32</f>
        <v>5000</v>
      </c>
      <c r="R32">
        <v>0</v>
      </c>
      <c r="S32">
        <f t="shared" si="3"/>
        <v>5000</v>
      </c>
      <c r="T32" s="2">
        <f>IF(S32*I32&gt;0,S32*I32, 0)</f>
        <v>346</v>
      </c>
      <c r="V32">
        <f>3000*G32</f>
        <v>6000</v>
      </c>
      <c r="W32">
        <v>0</v>
      </c>
      <c r="X32">
        <f t="shared" si="4"/>
        <v>6000</v>
      </c>
      <c r="Y32" s="2">
        <f>X32*I32</f>
        <v>415.2</v>
      </c>
    </row>
    <row r="33" spans="1:25" x14ac:dyDescent="0.25">
      <c r="A33" s="4" t="s">
        <v>48</v>
      </c>
      <c r="B33" s="5"/>
      <c r="C33" s="5"/>
      <c r="D33" t="s">
        <v>82</v>
      </c>
      <c r="E33" t="s">
        <v>14</v>
      </c>
      <c r="F33" t="s">
        <v>81</v>
      </c>
      <c r="G33">
        <v>1</v>
      </c>
      <c r="H33" s="2">
        <v>0.1</v>
      </c>
      <c r="I33" s="2">
        <v>1.23E-2</v>
      </c>
      <c r="L33">
        <f t="shared" si="0"/>
        <v>2000</v>
      </c>
      <c r="M33">
        <v>0</v>
      </c>
      <c r="N33">
        <f t="shared" si="6"/>
        <v>2000</v>
      </c>
      <c r="O33" s="2">
        <f t="shared" si="2"/>
        <v>24.6</v>
      </c>
      <c r="Q33">
        <f>2500*G33</f>
        <v>2500</v>
      </c>
      <c r="R33">
        <v>0</v>
      </c>
      <c r="S33">
        <f t="shared" si="3"/>
        <v>2500</v>
      </c>
      <c r="T33" s="2">
        <f>IF(S33*I33&gt;0,S33*I33, 0)</f>
        <v>30.75</v>
      </c>
      <c r="V33">
        <f>3000*G33</f>
        <v>3000</v>
      </c>
      <c r="W33">
        <v>0</v>
      </c>
      <c r="X33">
        <f t="shared" si="4"/>
        <v>3000</v>
      </c>
      <c r="Y33" s="2">
        <f>X33*I33</f>
        <v>36.9</v>
      </c>
    </row>
    <row r="34" spans="1:25" x14ac:dyDescent="0.25">
      <c r="A34" t="s">
        <v>49</v>
      </c>
      <c r="B34" s="5"/>
      <c r="C34" s="5"/>
      <c r="D34" t="s">
        <v>51</v>
      </c>
      <c r="E34" t="s">
        <v>14</v>
      </c>
      <c r="F34" t="s">
        <v>50</v>
      </c>
      <c r="G34">
        <v>2</v>
      </c>
      <c r="H34" s="2">
        <v>0.2</v>
      </c>
      <c r="I34" s="2">
        <v>7.5999999999999998E-2</v>
      </c>
      <c r="L34">
        <f t="shared" si="0"/>
        <v>4000</v>
      </c>
      <c r="M34">
        <v>0</v>
      </c>
      <c r="N34">
        <f t="shared" si="6"/>
        <v>4000</v>
      </c>
      <c r="O34" s="2">
        <f t="shared" si="2"/>
        <v>304</v>
      </c>
      <c r="Q34">
        <f>2500*G34</f>
        <v>5000</v>
      </c>
      <c r="R34">
        <v>0</v>
      </c>
      <c r="S34">
        <f t="shared" si="3"/>
        <v>5000</v>
      </c>
      <c r="T34" s="2">
        <f>IF(S34*I34&gt;0,S34*I34, 0)</f>
        <v>380</v>
      </c>
      <c r="V34">
        <f>3000*G34</f>
        <v>6000</v>
      </c>
      <c r="W34">
        <v>0</v>
      </c>
      <c r="X34">
        <f t="shared" si="4"/>
        <v>6000</v>
      </c>
      <c r="Y34" s="2">
        <f>X34*I34</f>
        <v>456</v>
      </c>
    </row>
    <row r="35" spans="1:25" x14ac:dyDescent="0.25">
      <c r="A35" t="s">
        <v>52</v>
      </c>
      <c r="B35" s="5"/>
      <c r="C35" s="5"/>
      <c r="D35" t="s">
        <v>53</v>
      </c>
      <c r="E35" t="s">
        <v>14</v>
      </c>
      <c r="F35" t="s">
        <v>54</v>
      </c>
      <c r="G35">
        <v>2</v>
      </c>
      <c r="H35" s="2">
        <v>0.56000000000000005</v>
      </c>
      <c r="I35" s="2">
        <v>0.26079999999999998</v>
      </c>
      <c r="L35">
        <f t="shared" si="0"/>
        <v>4000</v>
      </c>
      <c r="M35">
        <v>0</v>
      </c>
      <c r="N35">
        <f t="shared" si="6"/>
        <v>4000</v>
      </c>
      <c r="O35" s="2">
        <f t="shared" si="2"/>
        <v>1043.1999999999998</v>
      </c>
      <c r="Q35">
        <f>2500*G35</f>
        <v>5000</v>
      </c>
      <c r="R35">
        <v>0</v>
      </c>
      <c r="S35">
        <f t="shared" si="3"/>
        <v>5000</v>
      </c>
      <c r="T35" s="2">
        <f>IF(S35*I35&gt;0,S35*I35, 0)</f>
        <v>1303.9999999999998</v>
      </c>
      <c r="V35">
        <f>3000*G35</f>
        <v>6000</v>
      </c>
      <c r="W35">
        <v>0</v>
      </c>
      <c r="X35">
        <f t="shared" si="4"/>
        <v>6000</v>
      </c>
      <c r="Y35" s="2">
        <f>X35*I35</f>
        <v>1564.8</v>
      </c>
    </row>
    <row r="36" spans="1:25" x14ac:dyDescent="0.25">
      <c r="A36" s="4" t="s">
        <v>129</v>
      </c>
      <c r="B36" s="5"/>
      <c r="C36" s="5"/>
      <c r="D36" t="s">
        <v>67</v>
      </c>
      <c r="E36" t="s">
        <v>14</v>
      </c>
      <c r="F36" t="s">
        <v>68</v>
      </c>
      <c r="G36">
        <v>2</v>
      </c>
      <c r="H36" s="2">
        <v>0.1</v>
      </c>
      <c r="I36" s="2">
        <v>8.5000000000000006E-2</v>
      </c>
      <c r="L36">
        <f t="shared" si="0"/>
        <v>4000</v>
      </c>
      <c r="M36">
        <v>0</v>
      </c>
      <c r="N36">
        <f t="shared" si="6"/>
        <v>4000</v>
      </c>
      <c r="O36" s="2">
        <f t="shared" si="2"/>
        <v>340</v>
      </c>
      <c r="Q36">
        <f>2500*G36</f>
        <v>5000</v>
      </c>
      <c r="R36">
        <v>0</v>
      </c>
      <c r="S36">
        <f t="shared" si="3"/>
        <v>5000</v>
      </c>
      <c r="T36" s="2">
        <f>IF(S36*I36&gt;0,S36*I36, 0)</f>
        <v>425.00000000000006</v>
      </c>
      <c r="V36">
        <f>3000*G36</f>
        <v>6000</v>
      </c>
      <c r="W36">
        <v>0</v>
      </c>
      <c r="X36">
        <f t="shared" si="4"/>
        <v>6000</v>
      </c>
      <c r="Y36" s="2">
        <f>X36*I36</f>
        <v>510.00000000000006</v>
      </c>
    </row>
    <row r="37" spans="1:25" x14ac:dyDescent="0.25">
      <c r="H37" t="s">
        <v>19</v>
      </c>
      <c r="I37" t="s">
        <v>19</v>
      </c>
    </row>
    <row r="38" spans="1:25" x14ac:dyDescent="0.25">
      <c r="H38">
        <f>SUMPRODUCT(G2:G36,H2:H36)</f>
        <v>21.600000000000009</v>
      </c>
      <c r="I38">
        <f>SUMPRODUCT(G2:G36,I2:I36)</f>
        <v>11.955800000000004</v>
      </c>
      <c r="O38" s="2">
        <f>SUM(O2:O36)</f>
        <v>10132.599999999999</v>
      </c>
      <c r="T38" s="2">
        <f>SUM(T2:T36)</f>
        <v>13061.35</v>
      </c>
      <c r="Y38" s="2">
        <f>SUM(Y2:Y36)</f>
        <v>16128.700000000003</v>
      </c>
    </row>
  </sheetData>
  <pageMargins left="0.7" right="0.7" top="0.75" bottom="0.75" header="0.3" footer="0.3"/>
  <pageSetup scale="75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Monagle</dc:creator>
  <cp:lastModifiedBy>eaponce</cp:lastModifiedBy>
  <cp:lastPrinted>2019-06-25T19:00:48Z</cp:lastPrinted>
  <dcterms:created xsi:type="dcterms:W3CDTF">2019-06-11T13:11:30Z</dcterms:created>
  <dcterms:modified xsi:type="dcterms:W3CDTF">2019-12-16T18:14:16Z</dcterms:modified>
</cp:coreProperties>
</file>